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bruno.garcia\Desktop\Bruno\"/>
    </mc:Choice>
  </mc:AlternateContent>
  <xr:revisionPtr revIDLastSave="0" documentId="13_ncr:1_{8E4DA156-E923-4761-91A0-5A34134998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visionament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2" l="1"/>
  <c r="A72" i="2"/>
  <c r="A69" i="2"/>
  <c r="A68" i="2"/>
  <c r="A65" i="2"/>
  <c r="A64" i="2"/>
  <c r="A63" i="2"/>
  <c r="A60" i="2"/>
  <c r="A59" i="2"/>
  <c r="A32" i="2"/>
  <c r="A25" i="2"/>
  <c r="A24" i="2"/>
  <c r="A23" i="2"/>
  <c r="A22" i="2"/>
  <c r="A21" i="2"/>
  <c r="A42" i="2"/>
  <c r="A26" i="2"/>
  <c r="A35" i="2"/>
  <c r="A34" i="2"/>
  <c r="A33" i="2"/>
  <c r="A31" i="2"/>
  <c r="A30" i="2"/>
  <c r="A19" i="2" l="1"/>
  <c r="A29" i="2" l="1"/>
  <c r="A84" i="2"/>
  <c r="A83" i="2"/>
  <c r="A82" i="2"/>
  <c r="A81" i="2"/>
  <c r="A80" i="2"/>
  <c r="A79" i="2"/>
  <c r="A78" i="2"/>
  <c r="A77" i="2"/>
  <c r="A76" i="2"/>
  <c r="A56" i="2"/>
  <c r="A55" i="2"/>
  <c r="A52" i="2"/>
  <c r="A49" i="2"/>
  <c r="A46" i="2" l="1"/>
  <c r="A45" i="2"/>
  <c r="A20" i="2"/>
</calcChain>
</file>

<file path=xl/sharedStrings.xml><?xml version="1.0" encoding="utf-8"?>
<sst xmlns="http://schemas.openxmlformats.org/spreadsheetml/2006/main" count="68" uniqueCount="65">
  <si>
    <t>Serial Number da ONT</t>
  </si>
  <si>
    <t>Perfil de banda QoS Upstream PPoE</t>
  </si>
  <si>
    <t xml:space="preserve">HSI_1G_UP </t>
  </si>
  <si>
    <t>TL1</t>
  </si>
  <si>
    <t>Usuario PPPoE</t>
  </si>
  <si>
    <t>Senha PPoE</t>
  </si>
  <si>
    <t>CLI</t>
  </si>
  <si>
    <t>Editar PPPoE</t>
  </si>
  <si>
    <t>Deletar Comandos TL1</t>
  </si>
  <si>
    <t>Alterar WIFI</t>
  </si>
  <si>
    <t>FIM DO PROCESSO DE ATIVAÇÃO</t>
  </si>
  <si>
    <t>Deletar ONU</t>
  </si>
  <si>
    <t xml:space="preserve">VLAN Cliente PPPoE </t>
  </si>
  <si>
    <t>Parâmetros CLI</t>
  </si>
  <si>
    <t>Desabilitar DNS Proxy da ONU</t>
  </si>
  <si>
    <t>COMANDOS ADICIONAIS</t>
  </si>
  <si>
    <t>Inserir DNS Manualmente na WAN</t>
  </si>
  <si>
    <t>Inserir DNS Manualmente na LAN</t>
  </si>
  <si>
    <t>Descrição da ONU 1</t>
  </si>
  <si>
    <t>Descrição da ONU 2</t>
  </si>
  <si>
    <t>Slot GPON</t>
  </si>
  <si>
    <t>Porta PON</t>
  </si>
  <si>
    <t xml:space="preserve">Posição da ONU </t>
  </si>
  <si>
    <t>VLAN Gerencia ONU *OPCIONAL*</t>
  </si>
  <si>
    <t>Rebootar ONU</t>
  </si>
  <si>
    <t>Modelos de ONUs Testados e validados</t>
  </si>
  <si>
    <t>Bridge - Qualquer Fabricante</t>
  </si>
  <si>
    <t>Furukawa Router - modelo: ONT 1100</t>
  </si>
  <si>
    <t>Huawei Router - modelo: 8121</t>
  </si>
  <si>
    <t>Huawei Router - modelo: 8145</t>
  </si>
  <si>
    <t>Huawei Router - modelo: 8245</t>
  </si>
  <si>
    <t>TPLink Router - modelo: XR500v</t>
  </si>
  <si>
    <t>Parks Router - modelo: 410</t>
  </si>
  <si>
    <t>Parks Bridge - modelo: 1100</t>
  </si>
  <si>
    <t>Nokia China Telecom - modelo: G-140W-C</t>
  </si>
  <si>
    <t>Multilaser ZTE - modelo: F670</t>
  </si>
  <si>
    <t>Intelbras Router - modelo: 142N G</t>
  </si>
  <si>
    <t>Askey HGU Vivo - modelo: RTF3505VW</t>
  </si>
  <si>
    <t>Nokia G140W-ME</t>
  </si>
  <si>
    <t>V.SOL HG323DAC</t>
  </si>
  <si>
    <t>Modelo ONU</t>
  </si>
  <si>
    <t>Nokia Nacional Router</t>
  </si>
  <si>
    <t>SSID 2,4Ghz</t>
  </si>
  <si>
    <t>Senha 2,4Ghz</t>
  </si>
  <si>
    <t>SSID 5Ghz</t>
  </si>
  <si>
    <t>Senha 5Ghz</t>
  </si>
  <si>
    <t>Alterar comando de WIFI 2,4Ghz</t>
  </si>
  <si>
    <t>Alterar comando de WIFI 5Ghz</t>
  </si>
  <si>
    <t>Acessos OLT NOKIA</t>
  </si>
  <si>
    <t>CLI (SSH porta 22 / Telnet 23)</t>
  </si>
  <si>
    <t>TL1 (SSH porta 1022 / Telnet 1023)</t>
  </si>
  <si>
    <t>Usuario: isadmin</t>
  </si>
  <si>
    <t>Senha padrão: ANS#150</t>
  </si>
  <si>
    <t>Technicolor Router - FGA2110</t>
  </si>
  <si>
    <t>xPON ST-1001-FL</t>
  </si>
  <si>
    <t>Cliente fulano de tal 2</t>
  </si>
  <si>
    <t>XPON ONU</t>
  </si>
  <si>
    <t>ALCLB3EA5B94</t>
  </si>
  <si>
    <t>ASKEY - RTF8115VW</t>
  </si>
  <si>
    <t>ZHONE DZS - ZNID-GPON-2426A1</t>
  </si>
  <si>
    <t>Usuario: SUPERUSER</t>
  </si>
  <si>
    <t>Intelbras Bridge - modelo: 110</t>
  </si>
  <si>
    <t>Furukawa Router - modelo: ONT 423-41W</t>
  </si>
  <si>
    <t>joaquim.silva</t>
  </si>
  <si>
    <t>senha12345678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</si>
</sst>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#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" xfId="0" applyBorder="1"/>
    <xf numFmtId="0" fontId="1" fillId="2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" fillId="0" borderId="4" xfId="0" applyFont="1" applyBorder="1"/>
    <xf numFmtId="0" fontId="0" fillId="0" borderId="4" xfId="0" applyBorder="1" applyAlignment="1">
      <alignment horizontal="left"/>
    </xf>
    <xf numFmtId="0" fontId="1" fillId="0" borderId="6" xfId="0" applyFont="1" applyBorder="1"/>
    <xf numFmtId="164" fontId="0" fillId="0" borderId="7" xfId="0" applyNumberForma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/>
    <xf numFmtId="0" fontId="0" fillId="0" borderId="5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12" xfId="0" applyFont="1" applyBorder="1"/>
    <xf numFmtId="0" fontId="1" fillId="0" borderId="14" xfId="0" applyFont="1" applyBorder="1"/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zoomScaleNormal="100" workbookViewId="0">
      <selection activeCell="A73" sqref="A73"/>
    </sheetView>
  </sheetViews>
  <sheetFormatPr defaultColWidth="8.88671875" defaultRowHeight="14.4" x14ac:dyDescent="0.3"/>
  <cols>
    <col min="1" max="1" width="54.88671875" customWidth="1"/>
    <col min="2" max="2" width="42.109375" style="27" customWidth="1"/>
    <col min="3" max="3" width="37.88671875" customWidth="1"/>
    <col min="5" max="5" width="10.5546875" bestFit="1" customWidth="1"/>
  </cols>
  <sheetData>
    <row r="1" spans="1:8" ht="15" thickBot="1" x14ac:dyDescent="0.35">
      <c r="A1" s="9"/>
      <c r="B1" s="10" t="s">
        <v>13</v>
      </c>
      <c r="C1" s="11" t="s">
        <v>48</v>
      </c>
      <c r="E1" s="36" t="s">
        <v>25</v>
      </c>
      <c r="F1" s="36"/>
      <c r="G1" s="36"/>
      <c r="H1" s="37"/>
    </row>
    <row r="2" spans="1:8" x14ac:dyDescent="0.3">
      <c r="A2" s="12" t="s">
        <v>40</v>
      </c>
      <c r="B2" s="12" t="s">
        <v>41</v>
      </c>
      <c r="C2" s="30" t="s">
        <v>49</v>
      </c>
      <c r="E2" s="34" t="s">
        <v>26</v>
      </c>
      <c r="F2" s="34"/>
      <c r="G2" s="34"/>
      <c r="H2" s="34"/>
    </row>
    <row r="3" spans="1:8" x14ac:dyDescent="0.3">
      <c r="A3" s="12" t="s">
        <v>0</v>
      </c>
      <c r="B3" s="13" t="s">
        <v>57</v>
      </c>
      <c r="C3" s="14" t="s">
        <v>51</v>
      </c>
      <c r="E3" s="34" t="s">
        <v>41</v>
      </c>
      <c r="F3" s="34"/>
      <c r="G3" s="34"/>
      <c r="H3" s="34"/>
    </row>
    <row r="4" spans="1:8" ht="15" thickBot="1" x14ac:dyDescent="0.35">
      <c r="A4" s="12" t="s">
        <v>20</v>
      </c>
      <c r="B4" s="13">
        <v>3</v>
      </c>
      <c r="C4" s="15" t="s">
        <v>52</v>
      </c>
      <c r="E4" s="34" t="s">
        <v>27</v>
      </c>
      <c r="F4" s="34"/>
      <c r="G4" s="34"/>
      <c r="H4" s="34"/>
    </row>
    <row r="5" spans="1:8" x14ac:dyDescent="0.3">
      <c r="A5" s="12" t="s">
        <v>21</v>
      </c>
      <c r="B5" s="13">
        <v>16</v>
      </c>
      <c r="C5" s="29" t="s">
        <v>50</v>
      </c>
      <c r="E5" s="31" t="s">
        <v>62</v>
      </c>
      <c r="F5" s="9"/>
      <c r="G5" s="9"/>
      <c r="H5" s="9"/>
    </row>
    <row r="6" spans="1:8" x14ac:dyDescent="0.3">
      <c r="A6" s="12" t="s">
        <v>22</v>
      </c>
      <c r="B6" s="13">
        <v>15</v>
      </c>
      <c r="C6" s="14" t="s">
        <v>60</v>
      </c>
      <c r="E6" s="34" t="s">
        <v>28</v>
      </c>
      <c r="F6" s="34"/>
      <c r="G6" s="34"/>
      <c r="H6" s="34"/>
    </row>
    <row r="7" spans="1:8" ht="15" thickBot="1" x14ac:dyDescent="0.35">
      <c r="A7" s="12" t="s">
        <v>18</v>
      </c>
      <c r="B7" s="13" t="s">
        <v>55</v>
      </c>
      <c r="C7" s="15" t="s">
        <v>52</v>
      </c>
      <c r="E7" s="34" t="s">
        <v>29</v>
      </c>
      <c r="F7" s="34"/>
      <c r="G7" s="34"/>
      <c r="H7" s="34"/>
    </row>
    <row r="8" spans="1:8" x14ac:dyDescent="0.3">
      <c r="A8" s="12" t="s">
        <v>19</v>
      </c>
      <c r="B8" s="9" t="s">
        <v>56</v>
      </c>
      <c r="E8" s="34" t="s">
        <v>30</v>
      </c>
      <c r="F8" s="34"/>
      <c r="G8" s="34"/>
      <c r="H8" s="34"/>
    </row>
    <row r="9" spans="1:8" ht="15" thickBot="1" x14ac:dyDescent="0.35">
      <c r="A9" s="16" t="s">
        <v>1</v>
      </c>
      <c r="B9" s="17" t="s">
        <v>2</v>
      </c>
      <c r="E9" s="34" t="s">
        <v>31</v>
      </c>
      <c r="F9" s="34"/>
      <c r="G9" s="34"/>
      <c r="H9" s="34"/>
    </row>
    <row r="10" spans="1:8" x14ac:dyDescent="0.3">
      <c r="A10" s="18" t="s">
        <v>12</v>
      </c>
      <c r="B10" s="19">
        <v>309</v>
      </c>
      <c r="E10" s="34" t="s">
        <v>32</v>
      </c>
      <c r="F10" s="34"/>
      <c r="G10" s="34"/>
      <c r="H10" s="34"/>
    </row>
    <row r="11" spans="1:8" x14ac:dyDescent="0.3">
      <c r="A11" s="20" t="s">
        <v>4</v>
      </c>
      <c r="B11" s="13" t="s">
        <v>63</v>
      </c>
      <c r="E11" s="34" t="s">
        <v>33</v>
      </c>
      <c r="F11" s="34"/>
      <c r="G11" s="34"/>
      <c r="H11" s="34"/>
    </row>
    <row r="12" spans="1:8" ht="15" thickBot="1" x14ac:dyDescent="0.35">
      <c r="A12" s="21" t="s">
        <v>5</v>
      </c>
      <c r="B12" s="22" t="s">
        <v>64</v>
      </c>
      <c r="E12" s="34" t="s">
        <v>34</v>
      </c>
      <c r="F12" s="34"/>
      <c r="G12" s="34"/>
      <c r="H12" s="34"/>
    </row>
    <row r="13" spans="1:8" x14ac:dyDescent="0.3">
      <c r="A13" s="18" t="s">
        <v>42</v>
      </c>
      <c r="B13" s="23"/>
      <c r="E13" s="34" t="s">
        <v>35</v>
      </c>
      <c r="F13" s="34"/>
      <c r="G13" s="34"/>
      <c r="H13" s="34"/>
    </row>
    <row r="14" spans="1:8" x14ac:dyDescent="0.3">
      <c r="A14" s="20" t="s">
        <v>43</v>
      </c>
      <c r="B14" s="13"/>
      <c r="E14" s="33" t="s">
        <v>61</v>
      </c>
      <c r="F14" s="33"/>
      <c r="G14" s="33"/>
      <c r="H14" s="33"/>
    </row>
    <row r="15" spans="1:8" x14ac:dyDescent="0.3">
      <c r="A15" s="20" t="s">
        <v>44</v>
      </c>
      <c r="B15" s="13"/>
      <c r="E15" s="34" t="s">
        <v>36</v>
      </c>
      <c r="F15" s="34"/>
      <c r="G15" s="34"/>
      <c r="H15" s="34"/>
    </row>
    <row r="16" spans="1:8" ht="15" thickBot="1" x14ac:dyDescent="0.35">
      <c r="A16" s="21" t="s">
        <v>45</v>
      </c>
      <c r="B16" s="22"/>
      <c r="E16" s="34" t="s">
        <v>37</v>
      </c>
      <c r="F16" s="34"/>
      <c r="G16" s="34"/>
      <c r="H16" s="34"/>
    </row>
    <row r="17" spans="1:10" x14ac:dyDescent="0.3">
      <c r="A17" s="24" t="s">
        <v>23</v>
      </c>
      <c r="B17" s="25"/>
      <c r="E17" s="34" t="s">
        <v>38</v>
      </c>
      <c r="F17" s="34"/>
      <c r="G17" s="34"/>
      <c r="H17" s="34"/>
    </row>
    <row r="18" spans="1:10" x14ac:dyDescent="0.3">
      <c r="A18" s="26" t="s">
        <v>6</v>
      </c>
      <c r="E18" s="34" t="s">
        <v>39</v>
      </c>
      <c r="F18" s="34"/>
      <c r="G18" s="34"/>
      <c r="H18" s="34"/>
    </row>
    <row r="19" spans="1:10" x14ac:dyDescent="0.3">
      <c r="A19" s="4" t="str">
        <f>"configure equipment ont interface 1/1/"&amp;B4&amp;"/"&amp;B5&amp;"/"&amp;B6&amp;" "&amp;IF(B2="Nokia Nacional Router","sw-ver-pland auto sw-dnload-version auto pland-cfgfile1 auto dnload-cfgfile1 auto","sw-ver-pland disabled")&amp;" desc1 """&amp;B7&amp;""" desc2 """&amp;B8&amp;""" sernum "&amp;MID(B3,1,4)&amp;":"&amp;MID(B3,5,20)&amp;""</f>
        <v>configure equipment ont interface 1/1/3/16/15 sw-ver-pland auto sw-dnload-version auto pland-cfgfile1 auto dnload-cfgfile1 auto desc1 "Cliente fulano de tal 2" desc2 "XPON ONU" sernum ALCL:B3EA5B94</v>
      </c>
      <c r="B19" s="4"/>
      <c r="C19" s="4"/>
      <c r="E19" s="34" t="s">
        <v>53</v>
      </c>
      <c r="F19" s="34"/>
      <c r="G19" s="34"/>
      <c r="H19" s="34"/>
    </row>
    <row r="20" spans="1:10" x14ac:dyDescent="0.3">
      <c r="A20" s="4" t="str">
        <f>"configure equipment ont interface 1/1/"&amp;B4&amp;"/"&amp;B5&amp;"/"&amp;B6&amp;" admin-state up"</f>
        <v>configure equipment ont interface 1/1/3/16/15 admin-state up</v>
      </c>
      <c r="B20" s="4"/>
      <c r="C20" s="4"/>
      <c r="E20" s="33" t="s">
        <v>54</v>
      </c>
      <c r="F20" s="33"/>
      <c r="G20" s="33"/>
      <c r="H20" s="33"/>
    </row>
    <row r="21" spans="1:10" x14ac:dyDescent="0.3">
      <c r="A21" s="4" t="str">
        <f>"configure equipment ont slot 1/1/"&amp;B4&amp;"/"&amp;B5&amp;"/"&amp;B6&amp;"/"&amp;IF(B2="Nokia Nacional Router","14",""&amp;IF(B2="Furukawa Router - modelo: ONT 1100","4",""&amp;IF(B2="Furukawa Router - modelo: ONT 423-41W","5",""&amp;IF(B2="ASKEY - RTF8115VW","4",""&amp;IF(B2="ZHONE DZS - ZNID-GPON-2426A1","4",""&amp;IF(B2="Intelbras Router - modelo: 142N G","4",""&amp;IF(B2="Bridge - Qualquer Fabricante","1",""&amp;IF(B2="Askey HGU Vivo - modelo: RTF3505VW","1",""&amp;IF(B2="Nokia China Telecom - modelo: G-140W-C","14",""&amp;IF(B2="Nokia G140W-ME","14",""&amp;IF(B2="Parks Router - modelo: 410","7",""&amp;IF(B2="Multilaser ZTE - modelo: F670","7",""&amp;IF(B2="Intelbras Bridge - modelo: 110","5",""&amp;IF(B2="Parks Bridge - modelo: 1100","2",""&amp;IF(B2="Technicolor Router - FGA2110","3",""&amp;IF(B2="xPON ST-1001-FL","8",""&amp;IF(B2="XPON ONU","10","6")&amp;"")&amp;"")&amp;"")&amp;"")&amp;"")&amp;"")&amp;"")&amp;"")&amp;"")&amp;"")&amp;"")&amp;"")&amp;"")&amp;"")&amp;"")&amp;"")&amp;" "&amp;IF(B2="Bridge - Qualquer Fabricante","planned-card-type ethernet plndnumdataports 1 plndnumvoiceports 0 admin-state up",""&amp;IF(B2="Askey HGU Vivo - modelo: RTF3505VW","planned-card-type ethernet plndnumdataports 1 plndnumvoiceports 0 admin-state up",""&amp;IF(B2="Intelbras Bridge - modelo: 110","planned-card-type ethernet plndnumdataports 1 plndnumvoiceports 0 admin-state up",""&amp;IF(B2="Parks Bridge - modelo: 1100","planned-card-type ethernet plndnumdataports 1 plndnumvoiceports 0 admin-state up","planned-card-type veip plndnumdataports 1 plndnumvoiceports 0 admin-state up")&amp;"")&amp;""&amp;"")&amp;"")&amp;""</f>
        <v>configure equipment ont slot 1/1/3/16/15/14 planned-card-type veip plndnumdataports 1 plndnumvoiceports 0 admin-state up</v>
      </c>
      <c r="B21" s="4"/>
      <c r="C21" s="4"/>
      <c r="E21" s="35" t="s">
        <v>56</v>
      </c>
      <c r="F21" s="35"/>
      <c r="G21" s="35"/>
      <c r="H21" s="35"/>
    </row>
    <row r="22" spans="1:10" x14ac:dyDescent="0.3">
      <c r="A22" s="4" t="str">
        <f>"configure qos interface 1/1/"&amp;B4&amp;"/"&amp;B5&amp;"/"&amp;B6&amp;"/"&amp;IF(B2="Nokia Nacional Router","14",""&amp;IF(B2="Furukawa Router - modelo: ONT 1100","4",""&amp;IF(B2="Furukawa Router - modelo: ONT 423-41W","5",""&amp;IF(B2="ASKEY - RTF8115VW","4",""&amp;IF(B2="ZHONE DZS - ZNID-GPON-2426A1","4",""&amp;IF(B2="Intelbras Router - modelo: 142N G","4",""&amp;IF(B2="Bridge - Qualquer Fabricante","1",""&amp;IF(B2="Askey HGU Vivo - modelo: RTF3505VW","1",""&amp;IF(B2="Intelbras Bridge - modelo: 110","5",""&amp;IF(B2="Nokia China Telecom - modelo: G-140W-C","14",""&amp;IF(B2="Nokia G140W-ME","14",""&amp;IF(B2="xPON ST-1001-FL","8",""&amp;IF(B2="Parks Router - modelo: 410","7",""&amp;IF(B2="Multilaser ZTE - modelo: F670","7",""&amp;IF(B2="Parks Bridge - modelo: 1100","2",""&amp;IF(B2="Technicolor Router - FGA2110","3",""&amp;IF(B2="XPON ONU","10","6")&amp;"")&amp;"")&amp;"")&amp;"")&amp;"")&amp;"")&amp;"")&amp;"")&amp;"")&amp;"")&amp;"")&amp;"")&amp;"")&amp;"")&amp;"")&amp;"")&amp;"/1 upstream-queue 0 bandwidth-profile name:"&amp;B9&amp;""</f>
        <v xml:space="preserve">configure qos interface 1/1/3/16/15/14/1 upstream-queue 0 bandwidth-profile name:HSI_1G_UP </v>
      </c>
      <c r="B22" s="4"/>
      <c r="C22" s="4"/>
      <c r="E22" s="35" t="s">
        <v>58</v>
      </c>
      <c r="F22" s="35"/>
      <c r="G22" s="35"/>
      <c r="H22" s="35"/>
    </row>
    <row r="23" spans="1:10" x14ac:dyDescent="0.3">
      <c r="A23" s="4" t="str">
        <f>"configure interface port uni:1/1/"&amp;B4&amp;"/"&amp;B5&amp;"/"&amp;B6&amp;"/"&amp;IF(B2="Nokia Nacional Router","14",""&amp;IF(B2="Furukawa Router - modelo: ONT 1100","4",""&amp;IF(B2="Furukawa Router - modelo: ONT 423-41W","5",""&amp;IF(B2="ASKEY - RTF8115VW","4",""&amp;IF(B2="ZHONE DZS - ZNID-GPON-2426A1","4",""&amp;IF(B2="Intelbras Router - modelo: 142N G","4",""&amp;IF(B2="Bridge - Qualquer Fabricante","1",""&amp;IF(B2="Askey HGU Vivo - modelo: RTF3505VW","1",""&amp;IF(B2="Intelbras Bridge - modelo: 110","5",""&amp;IF(B2="Nokia China Telecom - modelo: G-140W-C","14",""&amp;IF(B2="Nokia G140W-ME","14",""&amp;IF(B2="xPON ST-1001-FL","8",""&amp;IF(B2="Parks Router - modelo: 410","7",""&amp;IF(B2="Multilaser ZTE - modelo: F670","7",""&amp;IF(B2="Parks Bridge - modelo: 1100","2",""&amp;IF(B2="Technicolor Router - FGA2110","3",""&amp;IF(B2="XPON ONU","10","6")&amp;"")&amp;"")&amp;"")&amp;"")&amp;"")&amp;"")&amp;"")&amp;"")&amp;"")&amp;"")&amp;"")&amp;"")&amp;"")&amp;"")&amp;"")&amp;"")&amp;"/1 admin-up"</f>
        <v>configure interface port uni:1/1/3/16/15/14/1 admin-up</v>
      </c>
      <c r="B23" s="4"/>
      <c r="C23" s="4"/>
      <c r="D23" s="1"/>
      <c r="E23" s="35" t="s">
        <v>59</v>
      </c>
      <c r="F23" s="35"/>
      <c r="G23" s="35"/>
      <c r="H23" s="35"/>
    </row>
    <row r="24" spans="1:10" x14ac:dyDescent="0.3">
      <c r="A24" s="4" t="str">
        <f>"configure bridge port 1/1/"&amp;B4&amp;"/"&amp;B5&amp;"/"&amp;B6&amp;"/"&amp;IF(B2="Nokia Nacional Router","14",""&amp;IF(B2="Furukawa Router - modelo: ONT 1100","4",""&amp;IF(B2="Furukawa Router - modelo: ONT 423-41W","5",""&amp;IF(B2="ASKEY - RTF8115VW","4",""&amp;IF(B2="ZHONE DZS - ZNID-GPON-2426A1","4",""&amp;IF(B2="Intelbras Router - modelo: 142N G","4",""&amp;IF(B2="Bridge - Qualquer Fabricante","1",""&amp;IF(B2="Askey HGU Vivo - modelo: RTF3505VW","1",""&amp;IF(B2="Intelbras Bridge - modelo: 110","5",""&amp;IF(B2="Nokia China Telecom - modelo: G-140W-C","14",""&amp;IF(B2="Nokia G140W-ME","14",""&amp;IF(B2="xPON ST-1001-FL","8",""&amp;IF(B2="Parks Router - modelo: 410","7",""&amp;IF(B2="Multilaser ZTE - modelo: F670","7",""&amp;IF(B2="Parks Bridge - modelo: 1100","2",""&amp;IF(B2="Technicolor Router - FGA2110","3",""&amp;IF(B2="XPON ONU","10","6")&amp;"")&amp;"")&amp;"")&amp;"")&amp;"")&amp;"")&amp;"")&amp;"")&amp;"")&amp;"")&amp;"")&amp;"")&amp;"")&amp;"")&amp;"")&amp;"")&amp;"/1 max-unicast-mac 32 max-committed-mac 1"</f>
        <v>configure bridge port 1/1/3/16/15/14/1 max-unicast-mac 32 max-committed-mac 1</v>
      </c>
      <c r="B24" s="4"/>
      <c r="C24" s="4"/>
      <c r="D24" s="1"/>
      <c r="E24" s="1"/>
      <c r="F24" s="1"/>
      <c r="G24" s="1"/>
      <c r="H24" s="1"/>
    </row>
    <row r="25" spans="1:10" x14ac:dyDescent="0.3">
      <c r="A25" s="4" t="str">
        <f>"configure bridge port 1/1/"&amp;B4&amp;"/"&amp;B5&amp;"/"&amp;B6&amp;"/"&amp;IF(B2="Nokia Nacional Router","14",""&amp;IF(B2="Furukawa Router - modelo: ONT 1100","4",""&amp;IF(B2="Furukawa Router - modelo: ONT 423-41W","5",""&amp;IF(B2="ASKEY - RTF8115VW","4",""&amp;IF(B2="ZHONE DZS - ZNID-GPON-2426A1","4",""&amp;IF(B2="Intelbras Router - modelo: 142N G","4",""&amp;IF(B2="Bridge - Qualquer Fabricante","1",""&amp;IF(B2="Askey HGU Vivo - modelo: RTF3505VW","1",""&amp;IF(B2="Intelbras Bridge - modelo: 110","5",""&amp;IF(B2="Nokia China Telecom - modelo: G-140W-C","14",""&amp;IF(B2="Nokia G140W-ME","14",""&amp;IF(B2="xPON ST-1001-FL","8",""&amp;IF(B2="Parks Router - modelo: 410","7",""&amp;IF(B2="Multilaser ZTE - modelo: F670","7",""&amp;IF(B2="Parks Bridge - modelo: 1100","2",""&amp;IF(B2="Technicolor Router - FGA2110","3",""&amp;IF(B2="XPON ONU","10","6")&amp;"")&amp;"")&amp;"")&amp;"")&amp;"")&amp;"")&amp;"")&amp;"")&amp;"")&amp;"")&amp;"")&amp;"")&amp;"")&amp;"")&amp;"")&amp;"")&amp;"/1 vlan-id "&amp;B10&amp;" "&amp;IF(B2="Nokia Nacional Router","tag single-tagged"," ")</f>
        <v>configure bridge port 1/1/3/16/15/14/1 vlan-id 309 tag single-tagged</v>
      </c>
      <c r="B25" s="4"/>
      <c r="C25" s="4"/>
      <c r="D25" s="1"/>
      <c r="E25" s="1"/>
      <c r="F25" s="1"/>
      <c r="G25" s="1"/>
      <c r="H25" s="1"/>
    </row>
    <row r="26" spans="1:10" x14ac:dyDescent="0.3">
      <c r="A26" s="4" t="str">
        <f>""&amp;IF(B2="Nokia Nacional Router"," ","configure bridge port 1/1/"&amp;B4&amp;"/"&amp;B5&amp;"/"&amp;B6&amp;"/"&amp;IF(B2="Nokia Nacional Router","14",""&amp;IF(B2="Furukawa Router - modelo: ONT 1100","4",""&amp;IF(B2="Furukawa Router - modelo: ONT 423-41W","5",""&amp;IF(B2="ASKEY - RTF8115VW","4",""&amp;IF(B2="ZHONE DZS - ZNID-GPON-2426A1","4",""&amp;IF(B2="Intelbras Router - modelo: 142N G","4",""&amp;IF(B2="Bridge - Qualquer Fabricante","1",""&amp;IF(B2="Askey HGU Vivo - modelo: RTF3505VW","1",""&amp;IF(B2="Intelbras Bridge - modelo: 110","5",""&amp;IF(B2="Nokia China Telecom - modelo: G-140W-C","14",""&amp;IF(B2="Nokia G140W-ME","14",""&amp;IF(B2="xPON ST-1001-FL","8",""&amp;IF(B2="Parks Router - modelo: 410","7",""&amp;IF(B2="Multilaser ZTE - modelo: F670","7",""&amp;IF(B2="Parks Bridge - modelo: 1100","2",""&amp;IF(B2="Technicolor Router - FGA2110","3",""&amp;IF(B2="XPON ONU","10","6")&amp;"")&amp;"")&amp;"")&amp;"")&amp;"")&amp;"")&amp;"")&amp;"")&amp;"")&amp;"")&amp;"")&amp;"")&amp;"")&amp;"")&amp;"")&amp;"/1 pvid "&amp;B10&amp;""))</f>
        <v xml:space="preserve"> </v>
      </c>
      <c r="B26" s="4"/>
      <c r="C26" s="4"/>
      <c r="D26" s="1"/>
      <c r="E26" s="1"/>
      <c r="F26" s="1"/>
      <c r="G26" s="1"/>
      <c r="H26" s="1"/>
    </row>
    <row r="27" spans="1:10" x14ac:dyDescent="0.3">
      <c r="A27" s="1"/>
      <c r="B27" s="3"/>
      <c r="C27" s="1"/>
      <c r="D27" s="1"/>
      <c r="E27" s="1"/>
      <c r="F27" s="1"/>
      <c r="G27" s="1"/>
      <c r="H27" s="1"/>
    </row>
    <row r="28" spans="1:10" x14ac:dyDescent="0.3">
      <c r="A28" s="2" t="s">
        <v>3</v>
      </c>
      <c r="B28" s="1"/>
      <c r="C28" s="1"/>
      <c r="D28" s="1"/>
      <c r="E28" s="1"/>
      <c r="F28" s="1"/>
      <c r="G28" s="1"/>
      <c r="H28" s="1"/>
    </row>
    <row r="29" spans="1:10" x14ac:dyDescent="0.3">
      <c r="A29" s="32" t="str">
        <f>"ent-HGUTR069-SPARAM::HGUTR069SPARAM-1-1-"&amp;B4&amp;"-"&amp;B5&amp;"-"&amp;B6&amp;"-1::::PARAMNAME=InternetGatewayDevice.WANDevice.1.WANConnectionDevice.1.X_CT-COM_WANGponLinkConfig.VLANIDMark,PARAMVALUE="&amp;B10&amp;";"</f>
        <v>ent-HGUTR069-SPARAM::HGUTR069SPARAM-1-1-3-16-15-1::::PARAMNAME=InternetGatewayDevice.WANDevice.1.WANConnectionDevice.1.X_CT-COM_WANGponLinkConfig.VLANIDMark,PARAMVALUE=309;</v>
      </c>
      <c r="B29" s="32"/>
      <c r="C29" s="32"/>
      <c r="D29" s="32"/>
      <c r="E29" s="32"/>
      <c r="F29" s="32"/>
      <c r="G29" s="32"/>
      <c r="H29" s="32"/>
      <c r="I29" s="28"/>
      <c r="J29" s="28"/>
    </row>
    <row r="30" spans="1:10" x14ac:dyDescent="0.3">
      <c r="A30" s="32" t="str">
        <f>"ent-HGUTR069-SPARAM::HGUTR069SPARAM-1-1-"&amp;B4&amp;"-"&amp;B5&amp;"-"&amp;B6&amp;"-2::::PARAMNAME=InternetGatewayDevice.WANDevice.1.WANConnectionDevice.1.WANPPPConnection.1.Username,PARAMVALUE="&amp;B11&amp;";"</f>
        <v>ent-HGUTR069-SPARAM::HGUTR069SPARAM-1-1-3-16-15-2::::PARAMNAME=InternetGatewayDevice.WANDevice.1.WANConnectionDevice.1.WANPPPConnection.1.Username,PARAMVALUE=joaquim.silva;</v>
      </c>
      <c r="B30" s="32"/>
      <c r="C30" s="32"/>
      <c r="D30" s="32"/>
      <c r="E30" s="32"/>
      <c r="F30" s="32"/>
      <c r="G30" s="32"/>
      <c r="H30" s="32"/>
      <c r="I30" s="28"/>
      <c r="J30" s="28"/>
    </row>
    <row r="31" spans="1:10" x14ac:dyDescent="0.3">
      <c r="A31" s="32" t="str">
        <f>"ent-HGUTR069-SPARAM::HGUTR069SPARAM-1-1-"&amp;B4&amp;"-"&amp;B5&amp;"-"&amp;B6&amp;"-3::::PARAMNAME=InternetGatewayDevice.WANDevice.1.WANConnectionDevice.1.WANPPPConnection.1.Password,PARAMVALUE="&amp;B12&amp;";"</f>
        <v>ent-HGUTR069-SPARAM::HGUTR069SPARAM-1-1-3-16-15-3::::PARAMNAME=InternetGatewayDevice.WANDevice.1.WANConnectionDevice.1.WANPPPConnection.1.Password,PARAMVALUE=senha12345678;</v>
      </c>
      <c r="B31" s="32"/>
      <c r="C31" s="32"/>
      <c r="D31" s="32"/>
      <c r="E31" s="32"/>
      <c r="F31" s="32"/>
      <c r="G31" s="32"/>
      <c r="H31" s="32"/>
      <c r="I31" s="28"/>
      <c r="J31" s="28"/>
    </row>
    <row r="32" spans="1:10" x14ac:dyDescent="0.3">
      <c r="A32" s="32" t="str">
        <f>"ent-HGUTR069-SPARAM::HGUTR069SPARAM-1-1-"&amp;B4&amp;"-"&amp;B5&amp;"-"&amp;B6&amp;"-4::::PARAMNAME=InternetGatewayDevice.LANDevice.1.WLANConfiguration.1.SSID,PARAMVALUE="""&amp;B13&amp;""";"</f>
        <v>ent-HGUTR069-SPARAM::HGUTR069SPARAM-1-1-3-16-15-4::::PARAMNAME=InternetGatewayDevice.LANDevice.1.WLANConfiguration.1.SSID,PARAMVALUE="";</v>
      </c>
      <c r="B32" s="32"/>
      <c r="C32" s="32"/>
      <c r="D32" s="32"/>
      <c r="E32" s="32"/>
      <c r="F32" s="32"/>
      <c r="G32" s="32"/>
      <c r="H32" s="32"/>
      <c r="I32" s="28"/>
      <c r="J32" s="28"/>
    </row>
    <row r="33" spans="1:10" x14ac:dyDescent="0.3">
      <c r="A33" s="32" t="str">
        <f>"ent-HGUTR069-SPARAM::HGUTR069SPARAM-1-1-"&amp;B4&amp;"-"&amp;B5&amp;"-"&amp;B6&amp;"-5::::PARAMNAME=InternetGatewayDevice.LANDevice.1.WLANConfiguration.1.PreSharedKey.1.PreSharedKey,PARAMVALUE="""&amp;B14&amp;""";"</f>
        <v>ent-HGUTR069-SPARAM::HGUTR069SPARAM-1-1-3-16-15-5::::PARAMNAME=InternetGatewayDevice.LANDevice.1.WLANConfiguration.1.PreSharedKey.1.PreSharedKey,PARAMVALUE="";</v>
      </c>
      <c r="B33" s="32"/>
      <c r="C33" s="32"/>
      <c r="D33" s="32"/>
      <c r="E33" s="32"/>
      <c r="F33" s="32"/>
      <c r="G33" s="32"/>
      <c r="H33" s="32"/>
      <c r="I33" s="28"/>
      <c r="J33" s="28"/>
    </row>
    <row r="34" spans="1:10" x14ac:dyDescent="0.3">
      <c r="A34" s="32" t="str">
        <f>"ent-HGUTR069-SPARAM::HGUTR069SPARAM-1-1-"&amp;B4&amp;"-"&amp;B5&amp;"-"&amp;B6&amp;"-6::::PARAMNAME=InternetGatewayDevice.LANDevice.1.WLANConfiguration.5.SSID,PARAMVALUE="""&amp;B15&amp;""";"</f>
        <v>ent-HGUTR069-SPARAM::HGUTR069SPARAM-1-1-3-16-15-6::::PARAMNAME=InternetGatewayDevice.LANDevice.1.WLANConfiguration.5.SSID,PARAMVALUE="";</v>
      </c>
      <c r="B34" s="32"/>
      <c r="C34" s="32"/>
      <c r="D34" s="32"/>
      <c r="E34" s="32"/>
      <c r="F34" s="32"/>
      <c r="G34" s="32"/>
      <c r="H34" s="32"/>
      <c r="I34" s="28"/>
      <c r="J34" s="28"/>
    </row>
    <row r="35" spans="1:10" x14ac:dyDescent="0.3">
      <c r="A35" s="32" t="str">
        <f>"ent-HGUTR069-SPARAM::HGUTR069SPARAM-1-1-"&amp;B4&amp;"-"&amp;B5&amp;"-"&amp;B6&amp;"-7::::PARAMNAME=InternetGatewayDevice.LANDevice.1.WLANConfiguration.5.PreSharedKey.1.PreSharedKey,PARAMVALUE="""&amp;B16&amp;""";"</f>
        <v>ent-HGUTR069-SPARAM::HGUTR069SPARAM-1-1-3-16-15-7::::PARAMNAME=InternetGatewayDevice.LANDevice.1.WLANConfiguration.5.PreSharedKey.1.PreSharedKey,PARAMVALUE="";</v>
      </c>
      <c r="B35" s="32"/>
      <c r="C35" s="32"/>
      <c r="D35" s="32"/>
      <c r="E35" s="32"/>
      <c r="F35" s="32"/>
      <c r="G35" s="32"/>
      <c r="H35" s="32"/>
      <c r="I35" s="28"/>
      <c r="J35" s="28"/>
    </row>
    <row r="36" spans="1:10" x14ac:dyDescent="0.3">
      <c r="A36" s="1"/>
      <c r="B36" s="3"/>
      <c r="C36" s="1"/>
      <c r="D36" s="1"/>
      <c r="E36" s="1"/>
      <c r="F36" s="1"/>
      <c r="G36" s="1"/>
      <c r="H36" s="1"/>
    </row>
    <row r="37" spans="1:10" x14ac:dyDescent="0.3">
      <c r="A37" s="5" t="s">
        <v>10</v>
      </c>
      <c r="B37" s="3"/>
      <c r="C37" s="1"/>
      <c r="D37" s="1"/>
      <c r="E37" s="1"/>
      <c r="F37" s="1"/>
      <c r="G37" s="1"/>
      <c r="H37" s="1"/>
    </row>
    <row r="38" spans="1:10" x14ac:dyDescent="0.3">
      <c r="A38" s="1"/>
      <c r="B38" s="3"/>
      <c r="C38" s="1"/>
      <c r="D38" s="1"/>
      <c r="E38" s="1"/>
      <c r="F38" s="1"/>
      <c r="G38" s="1"/>
      <c r="H38" s="1"/>
    </row>
    <row r="39" spans="1:10" x14ac:dyDescent="0.3">
      <c r="A39" s="6" t="s">
        <v>15</v>
      </c>
      <c r="B39" s="3"/>
      <c r="C39" s="1"/>
      <c r="D39" s="1"/>
      <c r="E39" s="1"/>
      <c r="F39" s="1"/>
      <c r="G39" s="1"/>
      <c r="H39" s="1"/>
    </row>
    <row r="40" spans="1:10" x14ac:dyDescent="0.3">
      <c r="A40" s="7"/>
      <c r="B40" s="3"/>
      <c r="C40" s="1"/>
      <c r="D40" s="1"/>
      <c r="E40" s="1"/>
      <c r="F40" s="1"/>
      <c r="G40" s="1"/>
      <c r="H40" s="1"/>
    </row>
    <row r="41" spans="1:10" x14ac:dyDescent="0.3">
      <c r="A41" s="6" t="s">
        <v>24</v>
      </c>
      <c r="B41" s="3"/>
      <c r="C41" s="1"/>
      <c r="D41" s="1"/>
      <c r="E41" s="1"/>
      <c r="F41" s="1"/>
      <c r="G41" s="1"/>
      <c r="H41" s="1"/>
    </row>
    <row r="42" spans="1:10" x14ac:dyDescent="0.3">
      <c r="A42" s="8" t="str">
        <f>"admin equipment ont interface 1/1/"&amp;B4&amp;"/"&amp;B5&amp;"/"&amp;B6&amp;" reboot with-active-image"</f>
        <v>admin equipment ont interface 1/1/3/16/15 reboot with-active-image</v>
      </c>
      <c r="B42" s="3"/>
      <c r="C42" s="1"/>
      <c r="D42" s="1"/>
      <c r="E42" s="1"/>
      <c r="F42" s="1"/>
      <c r="G42" s="1"/>
      <c r="H42" s="1"/>
    </row>
    <row r="43" spans="1:10" x14ac:dyDescent="0.3">
      <c r="A43" s="1"/>
      <c r="B43" s="3"/>
      <c r="C43" s="1"/>
      <c r="D43" s="1"/>
      <c r="E43" s="1"/>
      <c r="F43" s="1"/>
      <c r="G43" s="1"/>
      <c r="H43" s="1"/>
    </row>
    <row r="44" spans="1:10" x14ac:dyDescent="0.3">
      <c r="A44" s="6" t="s">
        <v>11</v>
      </c>
      <c r="B44" s="3"/>
      <c r="C44" s="1"/>
      <c r="D44" s="1"/>
      <c r="E44" s="1"/>
      <c r="F44" s="1"/>
      <c r="G44" s="1"/>
      <c r="H44" s="1"/>
    </row>
    <row r="45" spans="1:10" x14ac:dyDescent="0.3">
      <c r="A45" s="1" t="str">
        <f>"configure equipment ont interface 1/1/"&amp;B4&amp;"/"&amp;B5&amp;"/"&amp;B6&amp;" admin-state down"</f>
        <v>configure equipment ont interface 1/1/3/16/15 admin-state down</v>
      </c>
      <c r="B45" s="3"/>
      <c r="C45" s="1"/>
      <c r="D45" s="1"/>
      <c r="E45" s="1"/>
      <c r="F45" s="1"/>
      <c r="G45" s="1"/>
      <c r="H45" s="1"/>
    </row>
    <row r="46" spans="1:10" x14ac:dyDescent="0.3">
      <c r="A46" s="1" t="str">
        <f>"configure equipment ont no interface 1/1/"&amp;B4&amp;"/"&amp;B5&amp;"/"&amp;B6&amp;""</f>
        <v>configure equipment ont no interface 1/1/3/16/15</v>
      </c>
      <c r="B46" s="3"/>
      <c r="C46" s="1"/>
      <c r="D46" s="1"/>
      <c r="E46" s="1"/>
      <c r="F46" s="1"/>
      <c r="G46" s="1"/>
      <c r="H46" s="1"/>
    </row>
    <row r="47" spans="1:10" x14ac:dyDescent="0.3">
      <c r="A47" s="1"/>
      <c r="B47" s="3"/>
      <c r="C47" s="1"/>
      <c r="D47" s="1"/>
      <c r="E47" s="1"/>
      <c r="F47" s="1"/>
      <c r="G47" s="1"/>
      <c r="H47" s="1"/>
    </row>
    <row r="48" spans="1:10" x14ac:dyDescent="0.3">
      <c r="A48" s="6" t="s">
        <v>14</v>
      </c>
      <c r="B48" s="3"/>
      <c r="C48" s="1"/>
      <c r="D48" s="1"/>
      <c r="E48" s="1"/>
      <c r="F48" s="1"/>
      <c r="G48" s="1"/>
      <c r="H48" s="1"/>
    </row>
    <row r="49" spans="1:8" x14ac:dyDescent="0.3">
      <c r="A49" s="1" t="str">
        <f>"ent-HGUTR069-SPARAM::HGUTR069SPARAM-1-1-"&amp;B4&amp;"-"&amp;B5&amp;"-"&amp;B6&amp;"-5::::PARAMNAME=InternetGatewayDevice.X_ASB_COM_AppCfg.DnsProxyCfg.Enable,PARAMVALUE=false;"</f>
        <v>ent-HGUTR069-SPARAM::HGUTR069SPARAM-1-1-3-16-15-5::::PARAMNAME=InternetGatewayDevice.X_ASB_COM_AppCfg.DnsProxyCfg.Enable,PARAMVALUE=false;</v>
      </c>
      <c r="B49" s="3"/>
      <c r="C49" s="1"/>
      <c r="D49" s="1"/>
      <c r="E49" s="1"/>
      <c r="F49" s="1"/>
      <c r="G49" s="1"/>
      <c r="H49" s="1"/>
    </row>
    <row r="50" spans="1:8" x14ac:dyDescent="0.3">
      <c r="A50" s="1"/>
      <c r="B50" s="3"/>
      <c r="C50" s="1"/>
      <c r="D50" s="1"/>
      <c r="E50" s="1"/>
      <c r="F50" s="1"/>
      <c r="G50" s="1"/>
      <c r="H50" s="1"/>
    </row>
    <row r="51" spans="1:8" x14ac:dyDescent="0.3">
      <c r="A51" s="6" t="s">
        <v>17</v>
      </c>
      <c r="B51" s="3"/>
      <c r="C51" s="1"/>
      <c r="D51" s="1"/>
      <c r="E51" s="1"/>
      <c r="F51" s="1"/>
      <c r="G51" s="1"/>
      <c r="H51" s="1"/>
    </row>
    <row r="52" spans="1:8" x14ac:dyDescent="0.3">
      <c r="A52" s="1" t="str">
        <f>"ent-HGUTR069-SPARAM::HGUTR069SPARAM-1-1-"&amp;B4&amp;"-"&amp;B5&amp;"-"&amp;B6&amp;"-13::::PARAMNAME=InternetGatewayDevice.LANDevice.1.LANHostConfigManagement.DNSServers,PARAMVALUE=""45.232.132.130,8.8.8.8"";"</f>
        <v>ent-HGUTR069-SPARAM::HGUTR069SPARAM-1-1-3-16-15-13::::PARAMNAME=InternetGatewayDevice.LANDevice.1.LANHostConfigManagement.DNSServers,PARAMVALUE="45.232.132.130,8.8.8.8";</v>
      </c>
      <c r="B52" s="3"/>
      <c r="C52" s="1"/>
      <c r="D52" s="1"/>
      <c r="E52" s="1"/>
      <c r="F52" s="1"/>
      <c r="G52" s="1"/>
      <c r="H52" s="1"/>
    </row>
    <row r="53" spans="1:8" x14ac:dyDescent="0.3">
      <c r="A53" s="1"/>
      <c r="B53" s="3"/>
      <c r="C53" s="1"/>
      <c r="D53" s="1"/>
      <c r="E53" s="1"/>
      <c r="F53" s="1"/>
      <c r="G53" s="1"/>
      <c r="H53" s="1"/>
    </row>
    <row r="54" spans="1:8" x14ac:dyDescent="0.3">
      <c r="A54" s="6" t="s">
        <v>16</v>
      </c>
      <c r="B54" s="3"/>
      <c r="C54" s="1"/>
      <c r="D54" s="1"/>
      <c r="E54" s="1"/>
      <c r="F54" s="1"/>
      <c r="G54" s="1"/>
      <c r="H54" s="1"/>
    </row>
    <row r="55" spans="1:8" x14ac:dyDescent="0.3">
      <c r="A55" s="1" t="str">
        <f>"ent-HGUTR069-SPARAM::HGUTR069SPARAM-1-1-"&amp;B4&amp;"-"&amp;B5&amp;"-"&amp;B6&amp;"-6::::PARAMNAME=InternetGatewayDevice.WANDevice.1.WANConnectionDevice.1.WANPPPConnection.1.DNSServers,PARAMVALUE=""191.37.144.4,8.8.8.8"";"</f>
        <v>ent-HGUTR069-SPARAM::HGUTR069SPARAM-1-1-3-16-15-6::::PARAMNAME=InternetGatewayDevice.WANDevice.1.WANConnectionDevice.1.WANPPPConnection.1.DNSServers,PARAMVALUE="191.37.144.4,8.8.8.8";</v>
      </c>
      <c r="B55" s="3"/>
      <c r="C55" s="1"/>
      <c r="D55" s="1"/>
      <c r="E55" s="1"/>
      <c r="F55" s="1"/>
      <c r="G55" s="1"/>
      <c r="H55" s="1"/>
    </row>
    <row r="56" spans="1:8" x14ac:dyDescent="0.3">
      <c r="A56" s="1" t="str">
        <f>"ent-HGUTR069-SPARAM::HGUTR069SPARAM-1-1-"&amp;B4&amp;"-"&amp;B5&amp;"-"&amp;B6&amp;"-7::::PARAMNAME=InternetGatewayDevice.WANDevice.1.WANConnectionDevice.1.WANPPPConnection.1.X_ALU_COM_TR69DNSServers,PARAMVALUE=""191.37.144.4,8.8.8.8"";"</f>
        <v>ent-HGUTR069-SPARAM::HGUTR069SPARAM-1-1-3-16-15-7::::PARAMNAME=InternetGatewayDevice.WANDevice.1.WANConnectionDevice.1.WANPPPConnection.1.X_ALU_COM_TR69DNSServers,PARAMVALUE="191.37.144.4,8.8.8.8";</v>
      </c>
      <c r="B56" s="3"/>
      <c r="C56" s="1"/>
      <c r="D56" s="1"/>
      <c r="E56" s="1"/>
      <c r="F56" s="1"/>
      <c r="G56" s="1"/>
      <c r="H56" s="1"/>
    </row>
    <row r="57" spans="1:8" x14ac:dyDescent="0.3">
      <c r="A57" s="1"/>
      <c r="B57" s="3"/>
      <c r="C57" s="1"/>
      <c r="D57" s="1"/>
      <c r="E57" s="1"/>
      <c r="F57" s="1"/>
      <c r="G57" s="1"/>
      <c r="H57" s="1"/>
    </row>
    <row r="58" spans="1:8" x14ac:dyDescent="0.3">
      <c r="A58" s="6" t="s">
        <v>9</v>
      </c>
      <c r="B58" s="3"/>
      <c r="C58" s="1"/>
      <c r="D58" s="1"/>
      <c r="E58" s="1"/>
      <c r="F58" s="1"/>
      <c r="G58" s="1"/>
      <c r="H58" s="1"/>
    </row>
    <row r="59" spans="1:8" x14ac:dyDescent="0.3">
      <c r="A59" s="8" t="str">
        <f>"ent-HGUTR069-SPARAM::HGUTR069SPARAM-1-1-"&amp;B4&amp;"-"&amp;B5&amp;"-"&amp;B6&amp;"-8::::PARAMNAME=InternetGatewayDevice.LANDevice.1.WLANConfiguration.1.SSID,PARAMVALUE="""&amp;B13&amp;""";"</f>
        <v>ent-HGUTR069-SPARAM::HGUTR069SPARAM-1-1-3-16-15-8::::PARAMNAME=InternetGatewayDevice.LANDevice.1.WLANConfiguration.1.SSID,PARAMVALUE="";</v>
      </c>
      <c r="B59" s="3"/>
      <c r="C59" s="1"/>
      <c r="D59" s="1"/>
      <c r="E59" s="1"/>
      <c r="F59" s="1"/>
      <c r="G59" s="1"/>
      <c r="H59" s="1"/>
    </row>
    <row r="60" spans="1:8" x14ac:dyDescent="0.3">
      <c r="A60" s="1" t="str">
        <f>"ent-HGUTR069-SPARAM::HGUTR069SPARAM-1-1-"&amp;B4&amp;"-"&amp;B5&amp;"-"&amp;B6&amp;"-9::::PARAMNAME=InternetGatewayDevice.LANDevice.1.WLANConfiguration.1.PreSharedKey.1.PreSharedKey,PARAMVALUE="&amp;B14&amp;";"</f>
        <v>ent-HGUTR069-SPARAM::HGUTR069SPARAM-1-1-3-16-15-9::::PARAMNAME=InternetGatewayDevice.LANDevice.1.WLANConfiguration.1.PreSharedKey.1.PreSharedKey,PARAMVALUE=;</v>
      </c>
      <c r="B60" s="3"/>
      <c r="C60" s="1"/>
      <c r="D60" s="1"/>
      <c r="E60" s="1"/>
      <c r="F60" s="1"/>
      <c r="G60" s="1"/>
      <c r="H60" s="1"/>
    </row>
    <row r="61" spans="1:8" x14ac:dyDescent="0.3">
      <c r="A61" s="1"/>
      <c r="B61" s="3"/>
      <c r="C61" s="1"/>
      <c r="D61" s="1"/>
      <c r="E61" s="1"/>
      <c r="F61" s="1"/>
      <c r="G61" s="1"/>
      <c r="H61" s="1"/>
    </row>
    <row r="62" spans="1:8" x14ac:dyDescent="0.3">
      <c r="A62" s="6" t="s">
        <v>7</v>
      </c>
      <c r="B62" s="3"/>
      <c r="C62" s="1"/>
      <c r="D62" s="1"/>
      <c r="E62" s="1"/>
      <c r="F62" s="1"/>
      <c r="G62" s="1"/>
      <c r="H62" s="1"/>
    </row>
    <row r="63" spans="1:8" x14ac:dyDescent="0.3">
      <c r="A63" s="1" t="str">
        <f>"ed-HGUTR069-SPARAM::HGUTR069SPARAM-1-1-"&amp;B4&amp;"-"&amp;B5&amp;"-"&amp;B6&amp;"-1::::PARAMVALUE="&amp;B10&amp;";"</f>
        <v>ed-HGUTR069-SPARAM::HGUTR069SPARAM-1-1-3-16-15-1::::PARAMVALUE=309;</v>
      </c>
      <c r="B63" s="3"/>
      <c r="C63" s="1"/>
      <c r="D63" s="1"/>
      <c r="E63" s="1"/>
      <c r="F63" s="1"/>
      <c r="G63" s="1"/>
      <c r="H63" s="1"/>
    </row>
    <row r="64" spans="1:8" x14ac:dyDescent="0.3">
      <c r="A64" s="1" t="str">
        <f>"ed-HGUTR069-SPARAM::HGUTR069SPARAM-1-1-"&amp;B4&amp;"-"&amp;B5&amp;"-"&amp;B6&amp;"-2::::PARAMVALUE="&amp;B11&amp;";"</f>
        <v>ed-HGUTR069-SPARAM::HGUTR069SPARAM-1-1-3-16-15-2::::PARAMVALUE=joaquim.silva;</v>
      </c>
      <c r="B64" s="3"/>
      <c r="C64" s="1"/>
      <c r="D64" s="1"/>
      <c r="E64" s="1"/>
      <c r="F64" s="1"/>
      <c r="G64" s="1"/>
      <c r="H64" s="1"/>
    </row>
    <row r="65" spans="1:8" x14ac:dyDescent="0.3">
      <c r="A65" s="1" t="str">
        <f>"ed-HGUTR069-SPARAM::HGUTR069SPARAM-1-1-"&amp;B4&amp;"-"&amp;B5&amp;"-"&amp;B6&amp;"-3::::PARAMVALUE="&amp;B12&amp;";"</f>
        <v>ed-HGUTR069-SPARAM::HGUTR069SPARAM-1-1-3-16-15-3::::PARAMVALUE=senha12345678;</v>
      </c>
      <c r="B65" s="3"/>
      <c r="C65" s="1"/>
      <c r="D65" s="1"/>
      <c r="E65" s="1"/>
      <c r="F65" s="1"/>
      <c r="G65" s="1"/>
      <c r="H65" s="1"/>
    </row>
    <row r="66" spans="1:8" x14ac:dyDescent="0.3">
      <c r="A66" s="1"/>
      <c r="B66" s="3"/>
      <c r="C66" s="1"/>
      <c r="D66" s="1"/>
      <c r="E66" s="1"/>
      <c r="F66" s="1"/>
      <c r="G66" s="1"/>
      <c r="H66" s="1"/>
    </row>
    <row r="67" spans="1:8" x14ac:dyDescent="0.3">
      <c r="A67" s="6" t="s">
        <v>46</v>
      </c>
      <c r="B67" s="3"/>
      <c r="C67" s="1"/>
      <c r="D67" s="1"/>
      <c r="E67" s="1"/>
      <c r="F67" s="1"/>
      <c r="G67" s="1"/>
      <c r="H67" s="1"/>
    </row>
    <row r="68" spans="1:8" x14ac:dyDescent="0.3">
      <c r="A68" s="8" t="str">
        <f>"ed-HGUTR069-SPARAM::HGUTR069SPARAM-1-1-"&amp;B4&amp;"-"&amp;B5&amp;"-"&amp;B6&amp;"-8::::PARAMVALUE="""&amp;B13&amp;""";"</f>
        <v>ed-HGUTR069-SPARAM::HGUTR069SPARAM-1-1-3-16-15-8::::PARAMVALUE="";</v>
      </c>
      <c r="B68" s="3"/>
      <c r="C68" s="1"/>
      <c r="D68" s="1"/>
      <c r="E68" s="1"/>
      <c r="F68" s="1"/>
      <c r="G68" s="1"/>
      <c r="H68" s="1"/>
    </row>
    <row r="69" spans="1:8" x14ac:dyDescent="0.3">
      <c r="A69" s="1" t="str">
        <f>"ed-HGUTR069-SPARAM::HGUTR069SPARAM-1-1-"&amp;B4&amp;"-"&amp;B5&amp;"-"&amp;B6&amp;"-9::::PARAMVALUE="&amp;B14&amp;";"</f>
        <v>ed-HGUTR069-SPARAM::HGUTR069SPARAM-1-1-3-16-15-9::::PARAMVALUE=;</v>
      </c>
      <c r="B69" s="3"/>
      <c r="C69" s="1"/>
      <c r="D69" s="1"/>
      <c r="E69" s="1"/>
      <c r="F69" s="1"/>
      <c r="G69" s="1"/>
      <c r="H69" s="1"/>
    </row>
    <row r="70" spans="1:8" x14ac:dyDescent="0.3">
      <c r="A70" s="1"/>
      <c r="B70" s="3"/>
      <c r="C70" s="1"/>
      <c r="D70" s="1"/>
      <c r="E70" s="1"/>
      <c r="F70" s="1"/>
      <c r="G70" s="1"/>
      <c r="H70" s="1"/>
    </row>
    <row r="71" spans="1:8" x14ac:dyDescent="0.3">
      <c r="A71" s="6" t="s">
        <v>47</v>
      </c>
      <c r="B71" s="3"/>
      <c r="C71" s="1"/>
      <c r="D71" s="1"/>
      <c r="E71" s="1"/>
      <c r="F71" s="1"/>
      <c r="G71" s="1"/>
      <c r="H71" s="1"/>
    </row>
    <row r="72" spans="1:8" x14ac:dyDescent="0.3">
      <c r="A72" s="8" t="str">
        <f>"ed-HGUTR069-SPARAM::HGUTR069SPARAM-1-1-"&amp;B4&amp;"-"&amp;B5&amp;"-"&amp;B6&amp;"-8::::PARAMVALUE="""&amp;B15&amp;""";"</f>
        <v>ed-HGUTR069-SPARAM::HGUTR069SPARAM-1-1-3-16-15-8::::PARAMVALUE="";</v>
      </c>
      <c r="B72" s="3"/>
      <c r="C72" s="1"/>
      <c r="D72" s="1"/>
      <c r="E72" s="1"/>
      <c r="F72" s="1"/>
      <c r="G72" s="1"/>
      <c r="H72" s="1"/>
    </row>
    <row r="73" spans="1:8" x14ac:dyDescent="0.3">
      <c r="A73" s="1" t="str">
        <f>"ed-HGUTR069-SPARAM::HGUTR069SPARAM-1-1-"&amp;B4&amp;"-"&amp;B5&amp;"-"&amp;B6&amp;"-9::::PARAMVALUE="&amp;B16&amp;";"</f>
        <v>ed-HGUTR069-SPARAM::HGUTR069SPARAM-1-1-3-16-15-9::::PARAMVALUE=;</v>
      </c>
      <c r="B73" s="3"/>
      <c r="C73" s="1"/>
      <c r="D73" s="1"/>
      <c r="E73" s="1"/>
      <c r="F73" s="1"/>
      <c r="G73" s="1"/>
      <c r="H73" s="1"/>
    </row>
    <row r="74" spans="1:8" x14ac:dyDescent="0.3">
      <c r="A74" s="1"/>
      <c r="B74" s="3"/>
      <c r="C74" s="1"/>
      <c r="D74" s="1"/>
      <c r="E74" s="1"/>
      <c r="F74" s="1"/>
      <c r="G74" s="1"/>
      <c r="H74" s="1"/>
    </row>
    <row r="75" spans="1:8" x14ac:dyDescent="0.3">
      <c r="A75" s="6" t="s">
        <v>8</v>
      </c>
      <c r="B75" s="3"/>
      <c r="C75" s="1"/>
      <c r="D75" s="1"/>
      <c r="E75" s="1"/>
      <c r="F75" s="1"/>
      <c r="G75" s="1"/>
      <c r="H75" s="1"/>
    </row>
    <row r="76" spans="1:8" x14ac:dyDescent="0.3">
      <c r="A76" s="1" t="str">
        <f>"dlt-HGUTR069-SPARAM::HGUTR069SPARAM-1-1-"&amp;B4&amp;"-"&amp;B5&amp;"-"&amp;B6&amp;"-1;"</f>
        <v>dlt-HGUTR069-SPARAM::HGUTR069SPARAM-1-1-3-16-15-1;</v>
      </c>
      <c r="B76" s="3"/>
      <c r="C76" s="1"/>
      <c r="D76" s="1"/>
      <c r="E76" s="1"/>
      <c r="F76" s="1"/>
      <c r="G76" s="1"/>
      <c r="H76" s="1"/>
    </row>
    <row r="77" spans="1:8" x14ac:dyDescent="0.3">
      <c r="A77" s="1" t="str">
        <f>"dlt-HGUTR069-SPARAM::HGUTR069SPARAM-1-1-"&amp;B4&amp;"-"&amp;B5&amp;"-"&amp;B6&amp;"-2;"</f>
        <v>dlt-HGUTR069-SPARAM::HGUTR069SPARAM-1-1-3-16-15-2;</v>
      </c>
      <c r="B77" s="3"/>
      <c r="C77" s="1"/>
      <c r="D77" s="1"/>
      <c r="E77" s="1"/>
      <c r="F77" s="1"/>
      <c r="G77" s="1"/>
      <c r="H77" s="1"/>
    </row>
    <row r="78" spans="1:8" x14ac:dyDescent="0.3">
      <c r="A78" s="1" t="str">
        <f>"dlt-HGUTR069-SPARAM::HGUTR069SPARAM-1-1-"&amp;B4&amp;"-"&amp;B5&amp;"-"&amp;B6&amp;"-3;"</f>
        <v>dlt-HGUTR069-SPARAM::HGUTR069SPARAM-1-1-3-16-15-3;</v>
      </c>
      <c r="B78" s="3"/>
      <c r="C78" s="1"/>
      <c r="D78" s="1"/>
      <c r="E78" s="1"/>
      <c r="F78" s="1"/>
      <c r="G78" s="1"/>
      <c r="H78" s="1"/>
    </row>
    <row r="79" spans="1:8" x14ac:dyDescent="0.3">
      <c r="A79" s="1" t="str">
        <f>"dlt-HGUTR069-SPARAM::HGUTR069SPARAM-1-1-"&amp;B4&amp;"-"&amp;B5&amp;"-"&amp;B6&amp;"-4;"</f>
        <v>dlt-HGUTR069-SPARAM::HGUTR069SPARAM-1-1-3-16-15-4;</v>
      </c>
      <c r="B79" s="3"/>
      <c r="C79" s="1"/>
      <c r="D79" s="1"/>
      <c r="E79" s="1"/>
      <c r="F79" s="1"/>
      <c r="G79" s="1"/>
      <c r="H79" s="1"/>
    </row>
    <row r="80" spans="1:8" x14ac:dyDescent="0.3">
      <c r="A80" s="1" t="str">
        <f>"dlt-HGUTR069-SPARAM::HGUTR069SPARAM-1-1-"&amp;B4&amp;"-"&amp;B5&amp;"-"&amp;B6&amp;"-5;"</f>
        <v>dlt-HGUTR069-SPARAM::HGUTR069SPARAM-1-1-3-16-15-5;</v>
      </c>
      <c r="B80" s="3"/>
      <c r="C80" s="1"/>
      <c r="D80" s="1"/>
      <c r="E80" s="1"/>
      <c r="F80" s="1"/>
      <c r="G80" s="1"/>
      <c r="H80" s="1"/>
    </row>
    <row r="81" spans="1:8" x14ac:dyDescent="0.3">
      <c r="A81" s="1" t="str">
        <f>"dlt-HGUTR069-SPARAM::HGUTR069SPARAM-1-1-"&amp;B4&amp;"-"&amp;B5&amp;"-"&amp;B6&amp;"-6;"</f>
        <v>dlt-HGUTR069-SPARAM::HGUTR069SPARAM-1-1-3-16-15-6;</v>
      </c>
      <c r="B81" s="3"/>
      <c r="C81" s="1"/>
      <c r="D81" s="1"/>
      <c r="E81" s="1"/>
      <c r="F81" s="1"/>
      <c r="G81" s="1"/>
      <c r="H81" s="1"/>
    </row>
    <row r="82" spans="1:8" x14ac:dyDescent="0.3">
      <c r="A82" s="1" t="str">
        <f>"dlt-HGUTR069-SPARAM::HGUTR069SPARAM-1-1-"&amp;B4&amp;"-"&amp;B5&amp;"-"&amp;B6&amp;"-7;"</f>
        <v>dlt-HGUTR069-SPARAM::HGUTR069SPARAM-1-1-3-16-15-7;</v>
      </c>
      <c r="B82" s="3"/>
      <c r="C82" s="1"/>
      <c r="D82" s="1"/>
      <c r="E82" s="1"/>
      <c r="F82" s="1"/>
      <c r="G82" s="1"/>
      <c r="H82" s="1"/>
    </row>
    <row r="83" spans="1:8" x14ac:dyDescent="0.3">
      <c r="A83" s="1" t="str">
        <f>"dlt-HGUTR069-SPARAM::HGUTR069SPARAM-1-1-"&amp;B4&amp;"-"&amp;B5&amp;"-"&amp;B6&amp;"-8;"</f>
        <v>dlt-HGUTR069-SPARAM::HGUTR069SPARAM-1-1-3-16-15-8;</v>
      </c>
      <c r="B83" s="3"/>
      <c r="C83" s="1"/>
      <c r="D83" s="1"/>
      <c r="E83" s="1"/>
      <c r="F83" s="1"/>
      <c r="G83" s="1"/>
      <c r="H83" s="1"/>
    </row>
    <row r="84" spans="1:8" x14ac:dyDescent="0.3">
      <c r="A84" s="1" t="str">
        <f>"dlt-HGUTR069-SPARAM::HGUTR069SPARAM-1-1-"&amp;B4&amp;"-"&amp;B5&amp;"-"&amp;B6&amp;"-9;"</f>
        <v>dlt-HGUTR069-SPARAM::HGUTR069SPARAM-1-1-3-16-15-9;</v>
      </c>
      <c r="B84" s="3"/>
      <c r="C84" s="1"/>
      <c r="D84" s="1"/>
      <c r="E84" s="1"/>
      <c r="F84" s="1"/>
      <c r="G84" s="1"/>
      <c r="H84" s="1"/>
    </row>
    <row r="85" spans="1:8" x14ac:dyDescent="0.3">
      <c r="A85" s="1"/>
      <c r="B85" s="3"/>
      <c r="C85" s="1"/>
      <c r="D85" s="1"/>
      <c r="E85" s="1"/>
      <c r="F85" s="1"/>
      <c r="G85" s="1"/>
      <c r="H85" s="1"/>
    </row>
    <row r="86" spans="1:8" x14ac:dyDescent="0.3">
      <c r="A86" s="1"/>
      <c r="B86" s="3"/>
      <c r="C86" s="1"/>
      <c r="D86" s="1"/>
      <c r="E86" s="1"/>
      <c r="F86" s="1"/>
      <c r="G86" s="1"/>
      <c r="H86" s="1"/>
    </row>
    <row r="87" spans="1:8" x14ac:dyDescent="0.3">
      <c r="A87" s="1"/>
      <c r="B87" s="3"/>
      <c r="C87" s="1"/>
      <c r="D87" s="1"/>
      <c r="E87" s="1"/>
      <c r="F87" s="1"/>
      <c r="G87" s="1"/>
      <c r="H87" s="1"/>
    </row>
    <row r="88" spans="1:8" x14ac:dyDescent="0.3">
      <c r="A88" s="1"/>
      <c r="B88" s="3"/>
      <c r="C88" s="1"/>
      <c r="D88" s="1"/>
      <c r="E88" s="1"/>
      <c r="F88" s="1"/>
      <c r="G88" s="1"/>
      <c r="H88" s="1"/>
    </row>
  </sheetData>
  <mergeCells count="29">
    <mergeCell ref="E1:H1"/>
    <mergeCell ref="E2:H2"/>
    <mergeCell ref="E4:H4"/>
    <mergeCell ref="E6:H6"/>
    <mergeCell ref="E7:H7"/>
    <mergeCell ref="E3:H3"/>
    <mergeCell ref="E8:H8"/>
    <mergeCell ref="A34:H34"/>
    <mergeCell ref="E21:H21"/>
    <mergeCell ref="E22:H22"/>
    <mergeCell ref="E23:H23"/>
    <mergeCell ref="E9:H9"/>
    <mergeCell ref="E10:H10"/>
    <mergeCell ref="E11:H11"/>
    <mergeCell ref="E12:H12"/>
    <mergeCell ref="E13:H13"/>
    <mergeCell ref="A29:H29"/>
    <mergeCell ref="A30:H30"/>
    <mergeCell ref="A31:H31"/>
    <mergeCell ref="A32:H32"/>
    <mergeCell ref="E15:H15"/>
    <mergeCell ref="E16:H16"/>
    <mergeCell ref="A35:H35"/>
    <mergeCell ref="E14:H14"/>
    <mergeCell ref="E19:H19"/>
    <mergeCell ref="E20:H20"/>
    <mergeCell ref="E18:H18"/>
    <mergeCell ref="A33:H33"/>
    <mergeCell ref="E17:H17"/>
  </mergeCells>
  <dataValidations count="5">
    <dataValidation type="list" allowBlank="1" showInputMessage="1" showErrorMessage="1" sqref="B9" xr:uid="{00000000-0002-0000-0000-000000000000}">
      <formula1>"HSI-1Gbps-TCONT4_up,VOIP_UP_512K,HSI_200M_UP,HSI_150M_UP,HSI_100M_UP,HSI_75M_UP,HSI_50M_UP,HSI_35M_UP,HSI_25M_UP,HSI_15M_UP,HSI_10M_UP,HSI_5M_UP,HSI_3M_UP,HSI_2M_UP,HSI_1M_UP,HSI_1G_UP "</formula1>
    </dataValidation>
    <dataValidation type="list" showInputMessage="1" showErrorMessage="1" sqref="B4:B5" xr:uid="{448787EC-45E1-4B16-B92A-720D9661CF67}">
      <formula1>"1,2,3,4,5,6,7,8,9,10,11,12,13,14,15,16"</formula1>
    </dataValidation>
    <dataValidation type="whole" showInputMessage="1" showErrorMessage="1" sqref="B6" xr:uid="{C19C470D-4BEC-4F1A-89F8-048DE79DAD8E}">
      <formula1>1</formula1>
      <formula2>128</formula2>
    </dataValidation>
    <dataValidation showDropDown="1" showInputMessage="1" showErrorMessage="1" sqref="B11:B16" xr:uid="{09855A8B-D2C0-48E8-A610-AF55AC9F9349}"/>
    <dataValidation type="list" allowBlank="1" showInputMessage="1" showErrorMessage="1" sqref="B2" xr:uid="{C376F824-EBDD-4215-A7D9-0B3FF14444AD}">
      <formula1>$E$2:$E$23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Provisionamento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Garcia</dc:creator>
  <cp:lastModifiedBy>Bruno Garcia</cp:lastModifiedBy>
  <dcterms:created xsi:type="dcterms:W3CDTF">2017-11-05T22:04:53Z</dcterms:created>
  <dcterms:modified xsi:type="dcterms:W3CDTF">2023-02-27T15:08:59Z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